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fitability\public_html\tutorials\"/>
    </mc:Choice>
  </mc:AlternateContent>
  <xr:revisionPtr revIDLastSave="0" documentId="8_{65A3D023-1A39-47DD-804A-D75D8CE9428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roject Valuatio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6" i="1" l="1"/>
  <c r="F56" i="1"/>
  <c r="G56" i="1"/>
  <c r="H56" i="1"/>
  <c r="I56" i="1"/>
  <c r="J56" i="1"/>
  <c r="K56" i="1"/>
  <c r="L56" i="1"/>
  <c r="M56" i="1"/>
  <c r="D56" i="1"/>
  <c r="E35" i="1"/>
  <c r="F35" i="1"/>
  <c r="G35" i="1"/>
  <c r="H35" i="1"/>
  <c r="I35" i="1"/>
  <c r="J35" i="1"/>
  <c r="K35" i="1"/>
  <c r="L35" i="1"/>
  <c r="M35" i="1"/>
  <c r="D35" i="1"/>
  <c r="E55" i="1"/>
  <c r="F55" i="1"/>
  <c r="G55" i="1"/>
  <c r="H55" i="1"/>
  <c r="I55" i="1"/>
  <c r="J55" i="1"/>
  <c r="K55" i="1"/>
  <c r="L55" i="1"/>
  <c r="M55" i="1"/>
  <c r="D55" i="1"/>
  <c r="E53" i="1"/>
  <c r="E62" i="1" s="1"/>
  <c r="F53" i="1"/>
  <c r="F62" i="1" s="1"/>
  <c r="G53" i="1"/>
  <c r="G62" i="1" s="1"/>
  <c r="H53" i="1"/>
  <c r="H62" i="1" s="1"/>
  <c r="I53" i="1"/>
  <c r="I62" i="1" s="1"/>
  <c r="J53" i="1"/>
  <c r="J62" i="1" s="1"/>
  <c r="K53" i="1"/>
  <c r="K62" i="1" s="1"/>
  <c r="L53" i="1"/>
  <c r="L62" i="1" s="1"/>
  <c r="M53" i="1"/>
  <c r="M62" i="1" s="1"/>
  <c r="D53" i="1"/>
  <c r="D62" i="1" s="1"/>
  <c r="D45" i="1"/>
  <c r="D49" i="1"/>
  <c r="D48" i="1"/>
  <c r="E48" i="1" s="1"/>
  <c r="F48" i="1" s="1"/>
  <c r="G48" i="1" s="1"/>
  <c r="H48" i="1" s="1"/>
  <c r="I48" i="1" s="1"/>
  <c r="J48" i="1" s="1"/>
  <c r="K48" i="1" s="1"/>
  <c r="L48" i="1" s="1"/>
  <c r="M48" i="1" s="1"/>
  <c r="D36" i="1"/>
  <c r="D39" i="1"/>
  <c r="E39" i="1" s="1"/>
  <c r="E49" i="1"/>
  <c r="F49" i="1" s="1"/>
  <c r="G49" i="1" s="1"/>
  <c r="H49" i="1" s="1"/>
  <c r="I49" i="1" s="1"/>
  <c r="J49" i="1" s="1"/>
  <c r="K49" i="1" s="1"/>
  <c r="L49" i="1" s="1"/>
  <c r="M49" i="1" s="1"/>
  <c r="C63" i="1"/>
  <c r="E50" i="1" s="1"/>
  <c r="M64" i="1"/>
  <c r="D42" i="1"/>
  <c r="I50" i="1" l="1"/>
  <c r="K50" i="1"/>
  <c r="D50" i="1"/>
  <c r="D51" i="1" s="1"/>
  <c r="M50" i="1"/>
  <c r="G50" i="1"/>
  <c r="C65" i="1"/>
  <c r="C67" i="1" s="1"/>
  <c r="L50" i="1"/>
  <c r="J50" i="1"/>
  <c r="H50" i="1"/>
  <c r="F50" i="1"/>
  <c r="E51" i="1"/>
  <c r="F39" i="1"/>
  <c r="E42" i="1"/>
  <c r="F51" i="1" l="1"/>
  <c r="F42" i="1"/>
  <c r="G39" i="1"/>
  <c r="G51" i="1" l="1"/>
  <c r="G42" i="1"/>
  <c r="H39" i="1"/>
  <c r="H51" i="1" l="1"/>
  <c r="H42" i="1"/>
  <c r="I39" i="1"/>
  <c r="I51" i="1" l="1"/>
  <c r="I42" i="1"/>
  <c r="J39" i="1"/>
  <c r="J51" i="1" l="1"/>
  <c r="J42" i="1"/>
  <c r="K39" i="1"/>
  <c r="K51" i="1" l="1"/>
  <c r="K42" i="1"/>
  <c r="L39" i="1"/>
  <c r="L51" i="1" l="1"/>
  <c r="M51" i="1"/>
  <c r="L42" i="1"/>
  <c r="M39" i="1"/>
  <c r="M42" i="1" s="1"/>
  <c r="D43" i="1"/>
  <c r="D44" i="1" s="1"/>
  <c r="D52" i="1" s="1"/>
  <c r="D54" i="1" s="1"/>
  <c r="D57" i="1" s="1"/>
  <c r="D58" i="1" l="1"/>
  <c r="D59" i="1" s="1"/>
  <c r="D65" i="1" s="1"/>
  <c r="D67" i="1" s="1"/>
  <c r="E36" i="1"/>
  <c r="E43" i="1" l="1"/>
  <c r="E44" i="1" s="1"/>
  <c r="E52" i="1" s="1"/>
  <c r="E54" i="1" s="1"/>
  <c r="F36" i="1"/>
  <c r="E57" i="1" l="1"/>
  <c r="E58" i="1" s="1"/>
  <c r="F43" i="1"/>
  <c r="F44" i="1" s="1"/>
  <c r="F52" i="1" s="1"/>
  <c r="F54" i="1" s="1"/>
  <c r="G36" i="1"/>
  <c r="E59" i="1" l="1"/>
  <c r="E65" i="1" s="1"/>
  <c r="F57" i="1"/>
  <c r="F58" i="1" s="1"/>
  <c r="F59" i="1" s="1"/>
  <c r="F65" i="1" s="1"/>
  <c r="E67" i="1"/>
  <c r="H36" i="1"/>
  <c r="G43" i="1"/>
  <c r="G44" i="1" s="1"/>
  <c r="G52" i="1" s="1"/>
  <c r="G54" i="1" s="1"/>
  <c r="G57" i="1" l="1"/>
  <c r="G58" i="1" s="1"/>
  <c r="G59" i="1" s="1"/>
  <c r="G65" i="1" s="1"/>
  <c r="F67" i="1"/>
  <c r="H43" i="1"/>
  <c r="H44" i="1" s="1"/>
  <c r="H52" i="1" s="1"/>
  <c r="H54" i="1" s="1"/>
  <c r="I36" i="1"/>
  <c r="H57" i="1" l="1"/>
  <c r="H58" i="1" s="1"/>
  <c r="H59" i="1" s="1"/>
  <c r="H65" i="1" s="1"/>
  <c r="G67" i="1"/>
  <c r="J36" i="1"/>
  <c r="I43" i="1"/>
  <c r="I44" i="1" s="1"/>
  <c r="I52" i="1" s="1"/>
  <c r="I54" i="1" s="1"/>
  <c r="I57" i="1" l="1"/>
  <c r="H67" i="1"/>
  <c r="J43" i="1"/>
  <c r="J44" i="1" s="1"/>
  <c r="J52" i="1" s="1"/>
  <c r="J54" i="1" s="1"/>
  <c r="K36" i="1"/>
  <c r="J57" i="1" l="1"/>
  <c r="I58" i="1"/>
  <c r="I59" i="1" s="1"/>
  <c r="I65" i="1" s="1"/>
  <c r="I67" i="1" s="1"/>
  <c r="K43" i="1"/>
  <c r="K44" i="1" s="1"/>
  <c r="K52" i="1" s="1"/>
  <c r="K54" i="1" s="1"/>
  <c r="L36" i="1"/>
  <c r="K57" i="1" l="1"/>
  <c r="K58" i="1" s="1"/>
  <c r="K59" i="1" s="1"/>
  <c r="K65" i="1" s="1"/>
  <c r="K67" i="1" s="1"/>
  <c r="J58" i="1"/>
  <c r="J59" i="1" s="1"/>
  <c r="J65" i="1" s="1"/>
  <c r="J67" i="1" s="1"/>
  <c r="L43" i="1"/>
  <c r="L44" i="1" s="1"/>
  <c r="L52" i="1" s="1"/>
  <c r="L54" i="1" s="1"/>
  <c r="M36" i="1"/>
  <c r="M43" i="1" s="1"/>
  <c r="M44" i="1" s="1"/>
  <c r="M52" i="1" s="1"/>
  <c r="M54" i="1" s="1"/>
  <c r="M57" i="1" l="1"/>
  <c r="M58" i="1" s="1"/>
  <c r="L57" i="1"/>
  <c r="L58" i="1" l="1"/>
  <c r="L59" i="1" s="1"/>
  <c r="L65" i="1" s="1"/>
  <c r="M59" i="1"/>
  <c r="M65" i="1" s="1"/>
  <c r="M67" i="1" s="1"/>
  <c r="L67" i="1" l="1"/>
  <c r="C69" i="1"/>
</calcChain>
</file>

<file path=xl/sharedStrings.xml><?xml version="1.0" encoding="utf-8"?>
<sst xmlns="http://schemas.openxmlformats.org/spreadsheetml/2006/main" count="61" uniqueCount="61">
  <si>
    <t>Machine Capacity per Year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</si>
  <si>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</si>
  <si>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</si>
  <si>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</si>
  <si>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</si>
  <si>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</si>
  <si>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</si>
  <si>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</si>
  <si>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</si>
  <si>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</si>
  <si>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</si>
  <si>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</si>
  <si>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Gross Profit</t>
  </si>
  <si>
    <t>Promotion</t>
  </si>
  <si>
    <t>Rent</t>
  </si>
  <si>
    <t>Staff Wages</t>
  </si>
  <si>
    <t>Admin</t>
  </si>
  <si>
    <t>Total Expenses</t>
  </si>
  <si>
    <t>EBITDA</t>
  </si>
  <si>
    <t>EBIT</t>
  </si>
  <si>
    <t>Interest on Loans</t>
  </si>
  <si>
    <t>PBT</t>
  </si>
  <si>
    <t>Equipment Maintenance</t>
  </si>
  <si>
    <t>Tax Paid</t>
  </si>
  <si>
    <t>NPV</t>
  </si>
  <si>
    <t xml:space="preserve">Staff Recruitment </t>
  </si>
  <si>
    <t>Cash Flow Computation</t>
  </si>
  <si>
    <t>Profit &amp; Loss Statement</t>
  </si>
  <si>
    <t>Discounted Cash Flow Model</t>
  </si>
  <si>
    <t>PV of Projected Cash Flow</t>
  </si>
  <si>
    <t>1a. Equipment Cost</t>
  </si>
  <si>
    <t>1b. Equipment Maintenance Cost as a % of Equipment Cost per year</t>
  </si>
  <si>
    <t>2a. Product Selling Price in Year 1</t>
  </si>
  <si>
    <t>2b. Product Seling Price Increase per year</t>
  </si>
  <si>
    <t>3a. Unit Stock Cost in Year 1</t>
  </si>
  <si>
    <t>3b. Unit Stock Cost Increase Per Year</t>
  </si>
  <si>
    <t>4a. Staff Wages in Year 1</t>
  </si>
  <si>
    <t>4b. Staff Wages Increase Per Year</t>
  </si>
  <si>
    <t>4c. Staff Recruitment Costs</t>
  </si>
  <si>
    <t>5a. Admin Cost in Year 1</t>
  </si>
  <si>
    <t>5b. Admin Cost Increase Per Year</t>
  </si>
  <si>
    <t>6. Project Duration in Years</t>
  </si>
  <si>
    <t>7. Interest per annum for loan to purchase equipment</t>
  </si>
  <si>
    <t>8. Corporate Tax Rate</t>
  </si>
  <si>
    <t>9. Discount Rate or Hurdle Rate</t>
  </si>
  <si>
    <t>1e. Maximum Machine Capacity per Year</t>
  </si>
  <si>
    <t>Assumptions for Project X</t>
  </si>
  <si>
    <r>
      <t xml:space="preserve">Unit Stock Cost </t>
    </r>
    <r>
      <rPr>
        <i/>
        <sz val="10"/>
        <color theme="1"/>
        <rFont val="Cambria"/>
        <family val="1"/>
        <scheme val="major"/>
      </rPr>
      <t>[a]</t>
    </r>
  </si>
  <si>
    <r>
      <t xml:space="preserve">No. of Unit Sales </t>
    </r>
    <r>
      <rPr>
        <i/>
        <sz val="10"/>
        <color theme="1"/>
        <rFont val="Cambria"/>
        <family val="1"/>
        <scheme val="major"/>
      </rPr>
      <t>[b]</t>
    </r>
  </si>
  <si>
    <r>
      <t>Unit Selling Price</t>
    </r>
    <r>
      <rPr>
        <i/>
        <sz val="10"/>
        <color theme="1"/>
        <rFont val="Cambria"/>
        <family val="1"/>
        <scheme val="major"/>
      </rPr>
      <t xml:space="preserve"> [c]</t>
    </r>
  </si>
  <si>
    <r>
      <t xml:space="preserve">COGS </t>
    </r>
    <r>
      <rPr>
        <i/>
        <sz val="10"/>
        <color theme="1"/>
        <rFont val="Cambria"/>
        <family val="1"/>
        <scheme val="major"/>
      </rPr>
      <t>(b x a)</t>
    </r>
  </si>
  <si>
    <r>
      <t xml:space="preserve">Depreciation </t>
    </r>
    <r>
      <rPr>
        <i/>
        <sz val="10"/>
        <color theme="1"/>
        <rFont val="Cambria"/>
        <family val="1"/>
        <scheme val="major"/>
      </rPr>
      <t>[d]</t>
    </r>
  </si>
  <si>
    <r>
      <t>PAT</t>
    </r>
    <r>
      <rPr>
        <i/>
        <sz val="10"/>
        <color theme="1"/>
        <rFont val="Cambria"/>
        <family val="1"/>
        <scheme val="major"/>
      </rPr>
      <t xml:space="preserve"> [e]</t>
    </r>
  </si>
  <si>
    <r>
      <t xml:space="preserve">Add Back Depreciation </t>
    </r>
    <r>
      <rPr>
        <i/>
        <sz val="10"/>
        <color theme="1"/>
        <rFont val="Cambria"/>
        <family val="1"/>
        <scheme val="major"/>
      </rPr>
      <t>[d']</t>
    </r>
  </si>
  <si>
    <r>
      <t xml:space="preserve">Investment in Equipment (Cash Out) </t>
    </r>
    <r>
      <rPr>
        <i/>
        <sz val="10"/>
        <color theme="1"/>
        <rFont val="Cambria"/>
        <family val="1"/>
        <scheme val="major"/>
      </rPr>
      <t>[f]</t>
    </r>
  </si>
  <si>
    <r>
      <t xml:space="preserve">Terminal Value of Equipment </t>
    </r>
    <r>
      <rPr>
        <i/>
        <sz val="10"/>
        <color theme="1"/>
        <rFont val="Cambria"/>
        <family val="1"/>
        <scheme val="major"/>
      </rPr>
      <t>[g]</t>
    </r>
  </si>
  <si>
    <r>
      <t xml:space="preserve">Projected Cash Flow  </t>
    </r>
    <r>
      <rPr>
        <i/>
        <sz val="10"/>
        <color theme="1"/>
        <rFont val="Cambria"/>
        <family val="1"/>
        <scheme val="major"/>
      </rPr>
      <t>[e + d' + f +g]</t>
    </r>
  </si>
  <si>
    <t>Principal Repayment</t>
  </si>
  <si>
    <t>1c. Equipment depreciation value per year</t>
  </si>
  <si>
    <t>1d. Selling Price of Equipment after 10 years (Terminal Value)</t>
  </si>
  <si>
    <r>
      <t xml:space="preserve">Revenues or Total Sales </t>
    </r>
    <r>
      <rPr>
        <i/>
        <sz val="10"/>
        <color theme="1"/>
        <rFont val="Cambria"/>
        <family val="1"/>
        <scheme val="major"/>
      </rPr>
      <t>(b x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</si>
</sst>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_);[Red]\(&quot;$&quot;#,##0\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1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0" fillId="3" borderId="2" xfId="0" applyFill="1" applyBorder="1"/>
    <xf numFmtId="0" fontId="0" fillId="3" borderId="4" xfId="0" applyFill="1" applyBorder="1"/>
    <xf numFmtId="0" fontId="0" fillId="4" borderId="0" xfId="0" applyFill="1"/>
    <xf numFmtId="9" fontId="0" fillId="4" borderId="0" xfId="0" applyNumberFormat="1" applyFill="1"/>
    <xf numFmtId="0" fontId="0" fillId="0" borderId="0" xfId="0" applyFill="1"/>
    <xf numFmtId="0" fontId="0" fillId="0" borderId="0" xfId="0" applyFill="1" applyBorder="1"/>
    <xf numFmtId="0" fontId="3" fillId="4" borderId="0" xfId="0" applyFont="1" applyFill="1" applyBorder="1"/>
    <xf numFmtId="9" fontId="3" fillId="4" borderId="0" xfId="0" applyNumberFormat="1" applyFont="1" applyFill="1" applyBorder="1" applyAlignment="1"/>
    <xf numFmtId="165" fontId="6" fillId="0" borderId="0" xfId="1" applyNumberFormat="1" applyFont="1" applyBorder="1"/>
    <xf numFmtId="0" fontId="2" fillId="0" borderId="0" xfId="0" applyFont="1" applyFill="1" applyBorder="1"/>
    <xf numFmtId="0" fontId="5" fillId="6" borderId="12" xfId="0" applyFont="1" applyFill="1" applyBorder="1"/>
    <xf numFmtId="0" fontId="6" fillId="6" borderId="14" xfId="0" applyFont="1" applyFill="1" applyBorder="1"/>
    <xf numFmtId="0" fontId="6" fillId="4" borderId="5" xfId="0" applyFont="1" applyFill="1" applyBorder="1"/>
    <xf numFmtId="165" fontId="6" fillId="4" borderId="6" xfId="1" applyNumberFormat="1" applyFont="1" applyFill="1" applyBorder="1" applyAlignment="1"/>
    <xf numFmtId="9" fontId="6" fillId="4" borderId="6" xfId="0" applyNumberFormat="1" applyFont="1" applyFill="1" applyBorder="1" applyAlignment="1"/>
    <xf numFmtId="165" fontId="6" fillId="0" borderId="6" xfId="1" applyNumberFormat="1" applyFont="1" applyBorder="1"/>
    <xf numFmtId="0" fontId="6" fillId="2" borderId="5" xfId="0" applyFont="1" applyFill="1" applyBorder="1"/>
    <xf numFmtId="9" fontId="6" fillId="2" borderId="6" xfId="0" applyNumberFormat="1" applyFont="1" applyFill="1" applyBorder="1" applyAlignment="1"/>
    <xf numFmtId="43" fontId="6" fillId="2" borderId="6" xfId="1" applyNumberFormat="1" applyFont="1" applyFill="1" applyBorder="1" applyAlignment="1"/>
    <xf numFmtId="43" fontId="6" fillId="4" borderId="6" xfId="1" applyFont="1" applyFill="1" applyBorder="1" applyAlignment="1"/>
    <xf numFmtId="165" fontId="6" fillId="2" borderId="6" xfId="1" applyNumberFormat="1" applyFont="1" applyFill="1" applyBorder="1" applyAlignment="1"/>
    <xf numFmtId="0" fontId="6" fillId="2" borderId="6" xfId="0" applyFont="1" applyFill="1" applyBorder="1" applyAlignment="1"/>
    <xf numFmtId="9" fontId="6" fillId="4" borderId="6" xfId="2" applyFont="1" applyFill="1" applyBorder="1" applyAlignment="1"/>
    <xf numFmtId="9" fontId="6" fillId="2" borderId="6" xfId="2" applyFont="1" applyFill="1" applyBorder="1" applyAlignment="1"/>
    <xf numFmtId="0" fontId="6" fillId="4" borderId="7" xfId="0" applyFont="1" applyFill="1" applyBorder="1"/>
    <xf numFmtId="9" fontId="6" fillId="4" borderId="8" xfId="0" applyNumberFormat="1" applyFont="1" applyFill="1" applyBorder="1" applyAlignment="1"/>
    <xf numFmtId="0" fontId="4" fillId="0" borderId="0" xfId="0" applyFont="1"/>
    <xf numFmtId="38" fontId="4" fillId="0" borderId="0" xfId="0" applyNumberFormat="1" applyFont="1"/>
    <xf numFmtId="0" fontId="5" fillId="3" borderId="12" xfId="0" applyFont="1" applyFill="1" applyBorder="1"/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0" borderId="5" xfId="0" applyFont="1" applyBorder="1"/>
    <xf numFmtId="0" fontId="6" fillId="0" borderId="0" xfId="0" applyFont="1" applyBorder="1"/>
    <xf numFmtId="165" fontId="6" fillId="0" borderId="16" xfId="1" applyNumberFormat="1" applyFont="1" applyBorder="1"/>
    <xf numFmtId="0" fontId="6" fillId="5" borderId="3" xfId="0" applyFont="1" applyFill="1" applyBorder="1"/>
    <xf numFmtId="0" fontId="6" fillId="5" borderId="2" xfId="0" applyFont="1" applyFill="1" applyBorder="1"/>
    <xf numFmtId="2" fontId="6" fillId="5" borderId="2" xfId="0" applyNumberFormat="1" applyFont="1" applyFill="1" applyBorder="1"/>
    <xf numFmtId="2" fontId="6" fillId="5" borderId="4" xfId="0" applyNumberFormat="1" applyFont="1" applyFill="1" applyBorder="1"/>
    <xf numFmtId="0" fontId="6" fillId="0" borderId="6" xfId="0" applyFont="1" applyBorder="1"/>
    <xf numFmtId="0" fontId="6" fillId="5" borderId="12" xfId="0" applyFont="1" applyFill="1" applyBorder="1"/>
    <xf numFmtId="0" fontId="6" fillId="5" borderId="13" xfId="0" applyFont="1" applyFill="1" applyBorder="1"/>
    <xf numFmtId="165" fontId="6" fillId="5" borderId="13" xfId="1" applyNumberFormat="1" applyFont="1" applyFill="1" applyBorder="1"/>
    <xf numFmtId="165" fontId="6" fillId="5" borderId="14" xfId="1" applyNumberFormat="1" applyFont="1" applyFill="1" applyBorder="1"/>
    <xf numFmtId="0" fontId="6" fillId="5" borderId="7" xfId="0" applyFont="1" applyFill="1" applyBorder="1"/>
    <xf numFmtId="0" fontId="6" fillId="5" borderId="1" xfId="0" applyFont="1" applyFill="1" applyBorder="1"/>
    <xf numFmtId="2" fontId="6" fillId="5" borderId="1" xfId="0" applyNumberFormat="1" applyFont="1" applyFill="1" applyBorder="1"/>
    <xf numFmtId="2" fontId="6" fillId="5" borderId="8" xfId="0" applyNumberFormat="1" applyFont="1" applyFill="1" applyBorder="1"/>
    <xf numFmtId="0" fontId="6" fillId="0" borderId="0" xfId="0" applyFont="1"/>
    <xf numFmtId="2" fontId="6" fillId="0" borderId="0" xfId="0" applyNumberFormat="1" applyFont="1"/>
    <xf numFmtId="2" fontId="6" fillId="0" borderId="8" xfId="0" applyNumberFormat="1" applyFont="1" applyBorder="1"/>
    <xf numFmtId="0" fontId="6" fillId="3" borderId="3" xfId="0" applyFont="1" applyFill="1" applyBorder="1"/>
    <xf numFmtId="0" fontId="6" fillId="3" borderId="2" xfId="0" applyFont="1" applyFill="1" applyBorder="1"/>
    <xf numFmtId="2" fontId="6" fillId="3" borderId="2" xfId="0" applyNumberFormat="1" applyFont="1" applyFill="1" applyBorder="1"/>
    <xf numFmtId="2" fontId="6" fillId="3" borderId="4" xfId="0" applyNumberFormat="1" applyFont="1" applyFill="1" applyBorder="1"/>
    <xf numFmtId="0" fontId="6" fillId="5" borderId="5" xfId="0" applyFont="1" applyFill="1" applyBorder="1"/>
    <xf numFmtId="0" fontId="6" fillId="5" borderId="0" xfId="0" applyFont="1" applyFill="1" applyBorder="1"/>
    <xf numFmtId="165" fontId="6" fillId="5" borderId="0" xfId="1" applyNumberFormat="1" applyFont="1" applyFill="1" applyBorder="1"/>
    <xf numFmtId="165" fontId="6" fillId="5" borderId="6" xfId="1" applyNumberFormat="1" applyFont="1" applyFill="1" applyBorder="1"/>
    <xf numFmtId="0" fontId="6" fillId="0" borderId="7" xfId="0" applyFont="1" applyBorder="1"/>
    <xf numFmtId="0" fontId="6" fillId="0" borderId="1" xfId="0" applyFont="1" applyBorder="1"/>
    <xf numFmtId="165" fontId="6" fillId="0" borderId="1" xfId="1" applyNumberFormat="1" applyFont="1" applyBorder="1"/>
    <xf numFmtId="165" fontId="6" fillId="0" borderId="8" xfId="1" applyNumberFormat="1" applyFont="1" applyBorder="1"/>
    <xf numFmtId="165" fontId="6" fillId="3" borderId="2" xfId="0" applyNumberFormat="1" applyFont="1" applyFill="1" applyBorder="1"/>
    <xf numFmtId="165" fontId="6" fillId="3" borderId="4" xfId="0" applyNumberFormat="1" applyFont="1" applyFill="1" applyBorder="1"/>
    <xf numFmtId="165" fontId="6" fillId="5" borderId="1" xfId="1" applyNumberFormat="1" applyFont="1" applyFill="1" applyBorder="1"/>
    <xf numFmtId="165" fontId="6" fillId="5" borderId="8" xfId="1" applyNumberFormat="1" applyFont="1" applyFill="1" applyBorder="1"/>
    <xf numFmtId="0" fontId="6" fillId="2" borderId="7" xfId="0" applyFont="1" applyFill="1" applyBorder="1"/>
    <xf numFmtId="0" fontId="6" fillId="2" borderId="1" xfId="0" applyFont="1" applyFill="1" applyBorder="1"/>
    <xf numFmtId="165" fontId="6" fillId="2" borderId="1" xfId="1" applyNumberFormat="1" applyFont="1" applyFill="1" applyBorder="1"/>
    <xf numFmtId="165" fontId="6" fillId="2" borderId="8" xfId="1" applyNumberFormat="1" applyFont="1" applyFill="1" applyBorder="1"/>
    <xf numFmtId="0" fontId="6" fillId="0" borderId="3" xfId="0" applyFont="1" applyBorder="1"/>
    <xf numFmtId="0" fontId="6" fillId="0" borderId="2" xfId="0" applyFont="1" applyBorder="1"/>
    <xf numFmtId="165" fontId="6" fillId="0" borderId="2" xfId="1" applyNumberFormat="1" applyFont="1" applyBorder="1"/>
    <xf numFmtId="0" fontId="6" fillId="3" borderId="7" xfId="0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165" fontId="6" fillId="3" borderId="8" xfId="0" applyNumberFormat="1" applyFont="1" applyFill="1" applyBorder="1"/>
    <xf numFmtId="0" fontId="6" fillId="0" borderId="3" xfId="0" applyFont="1" applyFill="1" applyBorder="1"/>
    <xf numFmtId="0" fontId="6" fillId="0" borderId="2" xfId="0" applyFont="1" applyFill="1" applyBorder="1"/>
    <xf numFmtId="165" fontId="6" fillId="0" borderId="2" xfId="0" applyNumberFormat="1" applyFont="1" applyFill="1" applyBorder="1"/>
    <xf numFmtId="0" fontId="6" fillId="3" borderId="4" xfId="0" applyFont="1" applyFill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0" fontId="6" fillId="0" borderId="7" xfId="0" applyFont="1" applyFill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5" fontId="6" fillId="3" borderId="1" xfId="1" applyNumberFormat="1" applyFont="1" applyFill="1" applyBorder="1"/>
    <xf numFmtId="165" fontId="6" fillId="3" borderId="8" xfId="1" applyNumberFormat="1" applyFont="1" applyFill="1" applyBorder="1"/>
    <xf numFmtId="164" fontId="6" fillId="0" borderId="0" xfId="0" applyNumberFormat="1" applyFont="1"/>
    <xf numFmtId="0" fontId="7" fillId="3" borderId="15" xfId="0" applyFont="1" applyFill="1" applyBorder="1"/>
    <xf numFmtId="0" fontId="6" fillId="0" borderId="1" xfId="0" applyFont="1" applyFill="1" applyBorder="1"/>
    <xf numFmtId="165" fontId="6" fillId="0" borderId="1" xfId="0" applyNumberFormat="1" applyFont="1" applyFill="1" applyBorder="1"/>
    <xf numFmtId="165" fontId="6" fillId="0" borderId="4" xfId="1" applyNumberFormat="1" applyFont="1" applyBorder="1"/>
    <xf numFmtId="165" fontId="6" fillId="0" borderId="4" xfId="0" applyNumberFormat="1" applyFont="1" applyFill="1" applyBorder="1"/>
    <xf numFmtId="165" fontId="6" fillId="0" borderId="8" xfId="0" applyNumberFormat="1" applyFont="1" applyFill="1" applyBorder="1"/>
    <xf numFmtId="0" fontId="6" fillId="7" borderId="3" xfId="0" applyFont="1" applyFill="1" applyBorder="1"/>
    <xf numFmtId="37" fontId="9" fillId="7" borderId="2" xfId="0" applyNumberFormat="1" applyFont="1" applyFill="1" applyBorder="1"/>
    <xf numFmtId="38" fontId="6" fillId="7" borderId="2" xfId="0" applyNumberFormat="1" applyFont="1" applyFill="1" applyBorder="1"/>
    <xf numFmtId="38" fontId="6" fillId="7" borderId="4" xfId="0" applyNumberFormat="1" applyFont="1" applyFill="1" applyBorder="1"/>
    <xf numFmtId="0" fontId="7" fillId="7" borderId="3" xfId="0" applyFont="1" applyFill="1" applyBorder="1"/>
    <xf numFmtId="165" fontId="7" fillId="7" borderId="4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workbookViewId="0">
      <selection activeCell="B59" sqref="B59:M69"/>
    </sheetView>
  </sheetViews>
  <sheetFormatPr defaultRowHeight="15" x14ac:dyDescent="0.25"/>
  <cols>
    <col min="1" max="1" width="4" customWidth="1"/>
    <col min="2" max="2" width="55.5703125" bestFit="1" customWidth="1"/>
    <col min="3" max="3" width="15.5703125" bestFit="1" customWidth="1"/>
    <col min="4" max="4" width="12.28515625" bestFit="1" customWidth="1"/>
    <col min="5" max="13" width="12.140625" bestFit="1" customWidth="1"/>
  </cols>
  <sheetData>
    <row r="1" spans="1:13" ht="21" thickBot="1" x14ac:dyDescent="0.35">
      <c r="B1" s="94" t="s">
        <v>28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6" customFormat="1" ht="21" x14ac:dyDescent="0.35">
      <c r="B2" s="11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.75" thickBot="1" x14ac:dyDescent="0.3">
      <c r="A3" s="6"/>
      <c r="B3" s="6"/>
      <c r="C3" s="6"/>
      <c r="D3" s="7"/>
      <c r="E3" s="6"/>
    </row>
    <row r="4" spans="1:13" x14ac:dyDescent="0.25">
      <c r="A4" s="6"/>
      <c r="B4" s="12" t="s">
        <v>46</v>
      </c>
      <c r="C4" s="13"/>
      <c r="D4" s="7"/>
      <c r="E4" s="6"/>
    </row>
    <row r="5" spans="1:13" x14ac:dyDescent="0.25">
      <c r="A5" s="6"/>
      <c r="B5" s="14" t="s">
        <v>30</v>
      </c>
      <c r="C5" s="15">
        <v>750000</v>
      </c>
      <c r="D5" s="7"/>
      <c r="E5" s="6"/>
    </row>
    <row r="6" spans="1:13" x14ac:dyDescent="0.25">
      <c r="A6" s="6"/>
      <c r="B6" s="14" t="s">
        <v>31</v>
      </c>
      <c r="C6" s="16">
        <v>0.01</v>
      </c>
      <c r="D6" s="7"/>
      <c r="E6" s="6"/>
    </row>
    <row r="7" spans="1:13" x14ac:dyDescent="0.25">
      <c r="A7" s="6"/>
      <c r="B7" s="14" t="s">
        <v>58</v>
      </c>
      <c r="C7" s="16">
        <v>0.1</v>
      </c>
      <c r="D7" s="7"/>
      <c r="E7" s="6"/>
    </row>
    <row r="8" spans="1:13" x14ac:dyDescent="0.25">
      <c r="A8" s="6"/>
      <c r="B8" s="14" t="s">
        <v>59</v>
      </c>
      <c r="C8" s="15">
        <v>80000</v>
      </c>
      <c r="D8" s="7"/>
      <c r="E8" s="6"/>
    </row>
    <row r="9" spans="1:13" x14ac:dyDescent="0.25">
      <c r="A9" s="6"/>
      <c r="B9" s="14" t="s">
        <v>45</v>
      </c>
      <c r="C9" s="17">
        <v>20000</v>
      </c>
      <c r="D9" s="7"/>
      <c r="E9" s="6"/>
    </row>
    <row r="10" spans="1:13" x14ac:dyDescent="0.25">
      <c r="A10" s="6"/>
      <c r="B10" s="18"/>
      <c r="C10" s="19"/>
      <c r="D10" s="7"/>
      <c r="E10" s="6"/>
      <c r="F10" s="1"/>
    </row>
    <row r="11" spans="1:13" x14ac:dyDescent="0.25">
      <c r="A11" s="6"/>
      <c r="B11" s="18" t="s">
        <v>32</v>
      </c>
      <c r="C11" s="20">
        <v>30</v>
      </c>
      <c r="D11" s="7"/>
      <c r="E11" s="6"/>
      <c r="F11" s="1"/>
    </row>
    <row r="12" spans="1:13" x14ac:dyDescent="0.25">
      <c r="A12" s="6"/>
      <c r="B12" s="18" t="s">
        <v>33</v>
      </c>
      <c r="C12" s="19">
        <v>0.01</v>
      </c>
      <c r="D12" s="7"/>
      <c r="E12" s="6"/>
    </row>
    <row r="13" spans="1:13" x14ac:dyDescent="0.25">
      <c r="A13" s="6"/>
      <c r="B13" s="14"/>
      <c r="C13" s="16"/>
      <c r="D13" s="7"/>
      <c r="E13" s="6"/>
    </row>
    <row r="14" spans="1:13" x14ac:dyDescent="0.25">
      <c r="A14" s="6"/>
      <c r="B14" s="14" t="s">
        <v>34</v>
      </c>
      <c r="C14" s="21">
        <v>5</v>
      </c>
      <c r="D14" s="7"/>
      <c r="E14" s="6"/>
    </row>
    <row r="15" spans="1:13" x14ac:dyDescent="0.25">
      <c r="A15" s="6"/>
      <c r="B15" s="14" t="s">
        <v>35</v>
      </c>
      <c r="C15" s="16">
        <v>0.02</v>
      </c>
      <c r="D15" s="7"/>
      <c r="E15" s="6"/>
    </row>
    <row r="16" spans="1:13" x14ac:dyDescent="0.25">
      <c r="A16" s="6"/>
      <c r="B16" s="18"/>
      <c r="C16" s="19"/>
      <c r="D16" s="7"/>
      <c r="E16" s="6"/>
    </row>
    <row r="17" spans="1:5" x14ac:dyDescent="0.25">
      <c r="A17" s="6"/>
      <c r="B17" s="18" t="s">
        <v>36</v>
      </c>
      <c r="C17" s="22">
        <v>80000</v>
      </c>
      <c r="D17" s="7"/>
      <c r="E17" s="6"/>
    </row>
    <row r="18" spans="1:5" x14ac:dyDescent="0.25">
      <c r="A18" s="6"/>
      <c r="B18" s="18" t="s">
        <v>37</v>
      </c>
      <c r="C18" s="19">
        <v>0.05</v>
      </c>
      <c r="D18" s="7"/>
      <c r="E18" s="6"/>
    </row>
    <row r="19" spans="1:5" x14ac:dyDescent="0.25">
      <c r="A19" s="6"/>
      <c r="B19" s="18" t="s">
        <v>38</v>
      </c>
      <c r="C19" s="22">
        <v>10000</v>
      </c>
      <c r="D19" s="7"/>
      <c r="E19" s="6"/>
    </row>
    <row r="20" spans="1:5" x14ac:dyDescent="0.25">
      <c r="A20" s="6"/>
      <c r="B20" s="14"/>
      <c r="C20" s="16"/>
      <c r="D20" s="7"/>
      <c r="E20" s="6"/>
    </row>
    <row r="21" spans="1:5" x14ac:dyDescent="0.25">
      <c r="A21" s="6"/>
      <c r="B21" s="14" t="s">
        <v>39</v>
      </c>
      <c r="C21" s="15">
        <v>50000</v>
      </c>
      <c r="D21" s="7"/>
      <c r="E21" s="6"/>
    </row>
    <row r="22" spans="1:5" x14ac:dyDescent="0.25">
      <c r="A22" s="6"/>
      <c r="B22" s="14" t="s">
        <v>40</v>
      </c>
      <c r="C22" s="16">
        <v>0.02</v>
      </c>
      <c r="D22" s="7"/>
      <c r="E22" s="6"/>
    </row>
    <row r="23" spans="1:5" x14ac:dyDescent="0.25">
      <c r="A23" s="6"/>
      <c r="B23" s="18"/>
      <c r="C23" s="23"/>
      <c r="D23" s="7"/>
      <c r="E23" s="6"/>
    </row>
    <row r="24" spans="1:5" x14ac:dyDescent="0.25">
      <c r="A24" s="6"/>
      <c r="B24" s="18" t="s">
        <v>41</v>
      </c>
      <c r="C24" s="22">
        <v>10</v>
      </c>
      <c r="D24" s="7"/>
      <c r="E24" s="6"/>
    </row>
    <row r="25" spans="1:5" x14ac:dyDescent="0.25">
      <c r="A25" s="6"/>
      <c r="B25" s="14"/>
      <c r="C25" s="15"/>
      <c r="D25" s="7"/>
      <c r="E25" s="6"/>
    </row>
    <row r="26" spans="1:5" x14ac:dyDescent="0.25">
      <c r="A26" s="6"/>
      <c r="B26" s="14" t="s">
        <v>42</v>
      </c>
      <c r="C26" s="24">
        <v>0.03</v>
      </c>
      <c r="D26" s="7"/>
      <c r="E26" s="6"/>
    </row>
    <row r="27" spans="1:5" x14ac:dyDescent="0.25">
      <c r="A27" s="6"/>
      <c r="B27" s="18"/>
      <c r="C27" s="22"/>
      <c r="D27" s="7"/>
      <c r="E27" s="6"/>
    </row>
    <row r="28" spans="1:5" x14ac:dyDescent="0.25">
      <c r="A28" s="6"/>
      <c r="B28" s="18" t="s">
        <v>43</v>
      </c>
      <c r="C28" s="25">
        <v>0.33</v>
      </c>
      <c r="D28" s="7"/>
      <c r="E28" s="6"/>
    </row>
    <row r="29" spans="1:5" x14ac:dyDescent="0.25">
      <c r="A29" s="6"/>
      <c r="B29" s="14"/>
      <c r="C29" s="16"/>
      <c r="D29" s="7"/>
      <c r="E29" s="6"/>
    </row>
    <row r="30" spans="1:5" ht="15.75" thickBot="1" x14ac:dyDescent="0.3">
      <c r="A30" s="6"/>
      <c r="B30" s="26" t="s">
        <v>44</v>
      </c>
      <c r="C30" s="27">
        <v>0.1</v>
      </c>
      <c r="D30" s="7"/>
      <c r="E30" s="6"/>
    </row>
    <row r="31" spans="1:5" x14ac:dyDescent="0.25">
      <c r="A31" s="6"/>
      <c r="B31" s="8"/>
      <c r="C31" s="9"/>
      <c r="D31" s="6"/>
      <c r="E31" s="6"/>
    </row>
    <row r="32" spans="1:5" ht="15.75" thickBot="1" x14ac:dyDescent="0.3">
      <c r="A32" s="6"/>
      <c r="B32" s="4"/>
      <c r="C32" s="5"/>
      <c r="D32" s="6"/>
      <c r="E32" s="6"/>
    </row>
    <row r="33" spans="1:13" ht="15.75" thickBot="1" x14ac:dyDescent="0.3">
      <c r="A33" s="6"/>
      <c r="B33" s="30"/>
      <c r="C33" s="31" t="s">
        <v>1</v>
      </c>
      <c r="D33" s="31" t="s">
        <v>2</v>
      </c>
      <c r="E33" s="31" t="s">
        <v>3</v>
      </c>
      <c r="F33" s="31" t="s">
        <v>4</v>
      </c>
      <c r="G33" s="31" t="s">
        <v>5</v>
      </c>
      <c r="H33" s="31" t="s">
        <v>6</v>
      </c>
      <c r="I33" s="31" t="s">
        <v>7</v>
      </c>
      <c r="J33" s="31" t="s">
        <v>8</v>
      </c>
      <c r="K33" s="31" t="s">
        <v>9</v>
      </c>
      <c r="L33" s="31" t="s">
        <v>10</v>
      </c>
      <c r="M33" s="32" t="s">
        <v>11</v>
      </c>
    </row>
    <row r="34" spans="1:13" x14ac:dyDescent="0.25">
      <c r="B34" s="33"/>
      <c r="C34" s="34">
        <v>0</v>
      </c>
      <c r="D34" s="34">
        <v>1</v>
      </c>
      <c r="E34" s="34">
        <v>2</v>
      </c>
      <c r="F34" s="34">
        <v>3</v>
      </c>
      <c r="G34" s="34">
        <v>4</v>
      </c>
      <c r="H34" s="34">
        <v>5</v>
      </c>
      <c r="I34" s="34">
        <v>6</v>
      </c>
      <c r="J34" s="34">
        <v>7</v>
      </c>
      <c r="K34" s="34">
        <v>8</v>
      </c>
      <c r="L34" s="34">
        <v>9</v>
      </c>
      <c r="M34" s="35">
        <v>10</v>
      </c>
    </row>
    <row r="35" spans="1:13" ht="15.75" thickBot="1" x14ac:dyDescent="0.3">
      <c r="B35" s="36" t="s">
        <v>0</v>
      </c>
      <c r="C35" s="37"/>
      <c r="D35" s="10">
        <f>$C$9</f>
        <v>20000</v>
      </c>
      <c r="E35" s="10">
        <f t="shared" ref="E35:M35" si="0">$C$9</f>
        <v>20000</v>
      </c>
      <c r="F35" s="10">
        <f t="shared" si="0"/>
        <v>20000</v>
      </c>
      <c r="G35" s="10">
        <f t="shared" si="0"/>
        <v>20000</v>
      </c>
      <c r="H35" s="10">
        <f t="shared" si="0"/>
        <v>20000</v>
      </c>
      <c r="I35" s="10">
        <f t="shared" si="0"/>
        <v>20000</v>
      </c>
      <c r="J35" s="10">
        <f t="shared" si="0"/>
        <v>20000</v>
      </c>
      <c r="K35" s="10">
        <f t="shared" si="0"/>
        <v>20000</v>
      </c>
      <c r="L35" s="10">
        <f t="shared" si="0"/>
        <v>20000</v>
      </c>
      <c r="M35" s="38">
        <f t="shared" si="0"/>
        <v>20000</v>
      </c>
    </row>
    <row r="36" spans="1:13" ht="15.75" thickBot="1" x14ac:dyDescent="0.3">
      <c r="B36" s="39" t="s">
        <v>47</v>
      </c>
      <c r="C36" s="40"/>
      <c r="D36" s="41">
        <f>$C$14</f>
        <v>5</v>
      </c>
      <c r="E36" s="41">
        <f>D36*(1+$C$15)</f>
        <v>5.0999999999999996</v>
      </c>
      <c r="F36" s="41">
        <f t="shared" ref="F36:M36" si="1">E36*(1+$C$15)</f>
        <v>5.202</v>
      </c>
      <c r="G36" s="41">
        <f t="shared" si="1"/>
        <v>5.3060400000000003</v>
      </c>
      <c r="H36" s="41">
        <f t="shared" si="1"/>
        <v>5.4121608000000005</v>
      </c>
      <c r="I36" s="41">
        <f t="shared" si="1"/>
        <v>5.5204040160000005</v>
      </c>
      <c r="J36" s="41">
        <f t="shared" si="1"/>
        <v>5.6308120963200006</v>
      </c>
      <c r="K36" s="41">
        <f t="shared" si="1"/>
        <v>5.7434283382464004</v>
      </c>
      <c r="L36" s="41">
        <f t="shared" si="1"/>
        <v>5.8582969050113283</v>
      </c>
      <c r="M36" s="42">
        <f t="shared" si="1"/>
        <v>5.9754628431115551</v>
      </c>
    </row>
    <row r="37" spans="1:13" ht="15.75" thickBot="1" x14ac:dyDescent="0.3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43"/>
    </row>
    <row r="38" spans="1:13" x14ac:dyDescent="0.25">
      <c r="B38" s="44" t="s">
        <v>48</v>
      </c>
      <c r="C38" s="45"/>
      <c r="D38" s="46">
        <v>10000</v>
      </c>
      <c r="E38" s="46">
        <v>12000</v>
      </c>
      <c r="F38" s="46">
        <v>14000</v>
      </c>
      <c r="G38" s="46">
        <v>16000</v>
      </c>
      <c r="H38" s="46">
        <v>18000</v>
      </c>
      <c r="I38" s="46">
        <v>20000</v>
      </c>
      <c r="J38" s="46">
        <v>20000</v>
      </c>
      <c r="K38" s="46">
        <v>20000</v>
      </c>
      <c r="L38" s="46">
        <v>20000</v>
      </c>
      <c r="M38" s="47">
        <v>20000</v>
      </c>
    </row>
    <row r="39" spans="1:13" ht="15.75" thickBot="1" x14ac:dyDescent="0.3">
      <c r="B39" s="48" t="s">
        <v>49</v>
      </c>
      <c r="C39" s="49"/>
      <c r="D39" s="50">
        <f>$C$11</f>
        <v>30</v>
      </c>
      <c r="E39" s="50">
        <f t="shared" ref="E39:M39" si="2">D39*(1+$C$12)</f>
        <v>30.3</v>
      </c>
      <c r="F39" s="50">
        <f t="shared" si="2"/>
        <v>30.603000000000002</v>
      </c>
      <c r="G39" s="50">
        <f t="shared" si="2"/>
        <v>30.909030000000001</v>
      </c>
      <c r="H39" s="50">
        <f t="shared" si="2"/>
        <v>31.218120300000002</v>
      </c>
      <c r="I39" s="50">
        <f t="shared" si="2"/>
        <v>31.530301503000004</v>
      </c>
      <c r="J39" s="50">
        <f t="shared" si="2"/>
        <v>31.845604518030004</v>
      </c>
      <c r="K39" s="50">
        <f t="shared" si="2"/>
        <v>32.164060563210306</v>
      </c>
      <c r="L39" s="50">
        <f t="shared" si="2"/>
        <v>32.485701168842411</v>
      </c>
      <c r="M39" s="51">
        <f t="shared" si="2"/>
        <v>32.810558180530833</v>
      </c>
    </row>
    <row r="40" spans="1:13" ht="15.75" thickBot="1" x14ac:dyDescent="0.3">
      <c r="B40" s="52"/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4"/>
    </row>
    <row r="41" spans="1:13" ht="15.75" thickBot="1" x14ac:dyDescent="0.3">
      <c r="B41" s="55" t="s">
        <v>27</v>
      </c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8"/>
    </row>
    <row r="42" spans="1:13" x14ac:dyDescent="0.25">
      <c r="B42" s="59" t="s">
        <v>60</v>
      </c>
      <c r="C42" s="60"/>
      <c r="D42" s="61">
        <f>D39*D38</f>
        <v>300000</v>
      </c>
      <c r="E42" s="61">
        <f t="shared" ref="E42:M42" si="3">E39*E38</f>
        <v>363600</v>
      </c>
      <c r="F42" s="61">
        <f t="shared" si="3"/>
        <v>428442</v>
      </c>
      <c r="G42" s="61">
        <f t="shared" si="3"/>
        <v>494544.48000000004</v>
      </c>
      <c r="H42" s="61">
        <f t="shared" si="3"/>
        <v>561926.16540000006</v>
      </c>
      <c r="I42" s="61">
        <f t="shared" si="3"/>
        <v>630606.03006000014</v>
      </c>
      <c r="J42" s="61">
        <f t="shared" si="3"/>
        <v>636912.09036060004</v>
      </c>
      <c r="K42" s="61">
        <f t="shared" si="3"/>
        <v>643281.2112642061</v>
      </c>
      <c r="L42" s="61">
        <f t="shared" si="3"/>
        <v>649714.0233768482</v>
      </c>
      <c r="M42" s="62">
        <f t="shared" si="3"/>
        <v>656211.1636106167</v>
      </c>
    </row>
    <row r="43" spans="1:13" ht="15.75" thickBot="1" x14ac:dyDescent="0.3">
      <c r="B43" s="63" t="s">
        <v>50</v>
      </c>
      <c r="C43" s="64"/>
      <c r="D43" s="65">
        <f>(D36*D38)</f>
        <v>50000</v>
      </c>
      <c r="E43" s="65">
        <f t="shared" ref="E43:M43" si="4">(E36*E38)</f>
        <v>61199.999999999993</v>
      </c>
      <c r="F43" s="65">
        <f t="shared" si="4"/>
        <v>72828</v>
      </c>
      <c r="G43" s="65">
        <f t="shared" si="4"/>
        <v>84896.639999999999</v>
      </c>
      <c r="H43" s="65">
        <f t="shared" si="4"/>
        <v>97418.894400000005</v>
      </c>
      <c r="I43" s="65">
        <f t="shared" si="4"/>
        <v>110408.08032000001</v>
      </c>
      <c r="J43" s="65">
        <f t="shared" si="4"/>
        <v>112616.24192640001</v>
      </c>
      <c r="K43" s="65">
        <f t="shared" si="4"/>
        <v>114868.56676492801</v>
      </c>
      <c r="L43" s="65">
        <f t="shared" si="4"/>
        <v>117165.93810022656</v>
      </c>
      <c r="M43" s="66">
        <f t="shared" si="4"/>
        <v>119509.25686223111</v>
      </c>
    </row>
    <row r="44" spans="1:13" ht="15.75" thickBot="1" x14ac:dyDescent="0.3">
      <c r="B44" s="55" t="s">
        <v>12</v>
      </c>
      <c r="C44" s="56"/>
      <c r="D44" s="67">
        <f>D42-D43</f>
        <v>250000</v>
      </c>
      <c r="E44" s="67">
        <f t="shared" ref="E44:M44" si="5">E42-E43</f>
        <v>302400</v>
      </c>
      <c r="F44" s="67">
        <f t="shared" si="5"/>
        <v>355614</v>
      </c>
      <c r="G44" s="67">
        <f t="shared" si="5"/>
        <v>409647.84</v>
      </c>
      <c r="H44" s="67">
        <f t="shared" si="5"/>
        <v>464507.27100000007</v>
      </c>
      <c r="I44" s="67">
        <f t="shared" si="5"/>
        <v>520197.94974000013</v>
      </c>
      <c r="J44" s="67">
        <f t="shared" si="5"/>
        <v>524295.84843420004</v>
      </c>
      <c r="K44" s="67">
        <f t="shared" si="5"/>
        <v>528412.64449927805</v>
      </c>
      <c r="L44" s="67">
        <f t="shared" si="5"/>
        <v>532548.08527662163</v>
      </c>
      <c r="M44" s="68">
        <f t="shared" si="5"/>
        <v>536701.90674838563</v>
      </c>
    </row>
    <row r="45" spans="1:13" x14ac:dyDescent="0.25">
      <c r="B45" s="59" t="s">
        <v>25</v>
      </c>
      <c r="C45" s="60"/>
      <c r="D45" s="61">
        <f>$C$19</f>
        <v>10000</v>
      </c>
      <c r="E45" s="61"/>
      <c r="F45" s="61"/>
      <c r="G45" s="61"/>
      <c r="H45" s="61"/>
      <c r="I45" s="61"/>
      <c r="J45" s="61"/>
      <c r="K45" s="61"/>
      <c r="L45" s="61"/>
      <c r="M45" s="62"/>
    </row>
    <row r="46" spans="1:13" x14ac:dyDescent="0.25">
      <c r="B46" s="59" t="s">
        <v>13</v>
      </c>
      <c r="C46" s="60"/>
      <c r="D46" s="61">
        <v>10000</v>
      </c>
      <c r="E46" s="61">
        <v>10000</v>
      </c>
      <c r="F46" s="61">
        <v>8000</v>
      </c>
      <c r="G46" s="61">
        <v>6000</v>
      </c>
      <c r="H46" s="61">
        <v>5000</v>
      </c>
      <c r="I46" s="61">
        <v>5000</v>
      </c>
      <c r="J46" s="61">
        <v>5000</v>
      </c>
      <c r="K46" s="61">
        <v>5000</v>
      </c>
      <c r="L46" s="61">
        <v>5000</v>
      </c>
      <c r="M46" s="62">
        <v>5000</v>
      </c>
    </row>
    <row r="47" spans="1:13" x14ac:dyDescent="0.25">
      <c r="B47" s="59" t="s">
        <v>14</v>
      </c>
      <c r="C47" s="60"/>
      <c r="D47" s="61">
        <v>4000</v>
      </c>
      <c r="E47" s="61">
        <v>4000</v>
      </c>
      <c r="F47" s="61">
        <v>4000</v>
      </c>
      <c r="G47" s="61">
        <v>4000</v>
      </c>
      <c r="H47" s="61">
        <v>4000</v>
      </c>
      <c r="I47" s="61">
        <v>4000</v>
      </c>
      <c r="J47" s="61">
        <v>4000</v>
      </c>
      <c r="K47" s="61">
        <v>4000</v>
      </c>
      <c r="L47" s="61">
        <v>4000</v>
      </c>
      <c r="M47" s="62">
        <v>4000</v>
      </c>
    </row>
    <row r="48" spans="1:13" x14ac:dyDescent="0.25">
      <c r="B48" s="59" t="s">
        <v>15</v>
      </c>
      <c r="C48" s="60"/>
      <c r="D48" s="61">
        <f>$C$17</f>
        <v>80000</v>
      </c>
      <c r="E48" s="61">
        <f>D48*(1+$C$18)</f>
        <v>84000</v>
      </c>
      <c r="F48" s="61">
        <f t="shared" ref="F48:M48" si="6">E48*(1+$C$18)</f>
        <v>88200</v>
      </c>
      <c r="G48" s="61">
        <f t="shared" si="6"/>
        <v>92610</v>
      </c>
      <c r="H48" s="61">
        <f t="shared" si="6"/>
        <v>97240.5</v>
      </c>
      <c r="I48" s="61">
        <f t="shared" si="6"/>
        <v>102102.52500000001</v>
      </c>
      <c r="J48" s="61">
        <f t="shared" si="6"/>
        <v>107207.65125000001</v>
      </c>
      <c r="K48" s="61">
        <f t="shared" si="6"/>
        <v>112568.03381250001</v>
      </c>
      <c r="L48" s="61">
        <f t="shared" si="6"/>
        <v>118196.43550312502</v>
      </c>
      <c r="M48" s="62">
        <f t="shared" si="6"/>
        <v>124106.25727828128</v>
      </c>
    </row>
    <row r="49" spans="2:13" x14ac:dyDescent="0.25">
      <c r="B49" s="59" t="s">
        <v>16</v>
      </c>
      <c r="C49" s="60"/>
      <c r="D49" s="61">
        <f>$C$21</f>
        <v>50000</v>
      </c>
      <c r="E49" s="61">
        <f t="shared" ref="E49:M49" si="7">D49*(1+$C$22)</f>
        <v>51000</v>
      </c>
      <c r="F49" s="61">
        <f t="shared" si="7"/>
        <v>52020</v>
      </c>
      <c r="G49" s="61">
        <f t="shared" si="7"/>
        <v>53060.4</v>
      </c>
      <c r="H49" s="61">
        <f t="shared" si="7"/>
        <v>54121.608</v>
      </c>
      <c r="I49" s="61">
        <f t="shared" si="7"/>
        <v>55204.040160000004</v>
      </c>
      <c r="J49" s="61">
        <f t="shared" si="7"/>
        <v>56308.120963200003</v>
      </c>
      <c r="K49" s="61">
        <f t="shared" si="7"/>
        <v>57434.283382464004</v>
      </c>
      <c r="L49" s="61">
        <f t="shared" si="7"/>
        <v>58582.969050113286</v>
      </c>
      <c r="M49" s="62">
        <f t="shared" si="7"/>
        <v>59754.628431115554</v>
      </c>
    </row>
    <row r="50" spans="2:13" ht="15.75" thickBot="1" x14ac:dyDescent="0.3">
      <c r="B50" s="48" t="s">
        <v>22</v>
      </c>
      <c r="C50" s="49"/>
      <c r="D50" s="69">
        <f>-($C$6*$C$63)</f>
        <v>7500</v>
      </c>
      <c r="E50" s="69">
        <f>-($C$6*$C$63)</f>
        <v>7500</v>
      </c>
      <c r="F50" s="69">
        <f>-($C$6*$C$63)</f>
        <v>7500</v>
      </c>
      <c r="G50" s="69">
        <f>-($C$6*$C$63)</f>
        <v>7500</v>
      </c>
      <c r="H50" s="69">
        <f>-($C$6*$C$63)</f>
        <v>7500</v>
      </c>
      <c r="I50" s="69">
        <f>-($C$6*$C$63)</f>
        <v>7500</v>
      </c>
      <c r="J50" s="69">
        <f>-($C$6*$C$63)</f>
        <v>7500</v>
      </c>
      <c r="K50" s="69">
        <f>-($C$6*$C$63)</f>
        <v>7500</v>
      </c>
      <c r="L50" s="69">
        <f>-($C$6*$C$63)</f>
        <v>7500</v>
      </c>
      <c r="M50" s="70">
        <f>-($C$6*$C$63)</f>
        <v>7500</v>
      </c>
    </row>
    <row r="51" spans="2:13" ht="15.75" thickBot="1" x14ac:dyDescent="0.3">
      <c r="B51" s="71" t="s">
        <v>17</v>
      </c>
      <c r="C51" s="72"/>
      <c r="D51" s="73">
        <f>SUM(D45:D50)</f>
        <v>161500</v>
      </c>
      <c r="E51" s="73">
        <f t="shared" ref="E51:M51" si="8">SUM(E45:E50)</f>
        <v>156500</v>
      </c>
      <c r="F51" s="73">
        <f t="shared" si="8"/>
        <v>159720</v>
      </c>
      <c r="G51" s="73">
        <f t="shared" si="8"/>
        <v>163170.4</v>
      </c>
      <c r="H51" s="73">
        <f t="shared" si="8"/>
        <v>167862.10800000001</v>
      </c>
      <c r="I51" s="73">
        <f t="shared" si="8"/>
        <v>173806.56516</v>
      </c>
      <c r="J51" s="73">
        <f t="shared" si="8"/>
        <v>180015.77221320002</v>
      </c>
      <c r="K51" s="73">
        <f t="shared" si="8"/>
        <v>186502.31719496401</v>
      </c>
      <c r="L51" s="73">
        <f t="shared" si="8"/>
        <v>193279.4045532383</v>
      </c>
      <c r="M51" s="74">
        <f t="shared" si="8"/>
        <v>200360.88570939683</v>
      </c>
    </row>
    <row r="52" spans="2:13" ht="15.75" thickBot="1" x14ac:dyDescent="0.3">
      <c r="B52" s="55" t="s">
        <v>18</v>
      </c>
      <c r="C52" s="56"/>
      <c r="D52" s="67">
        <f>D44-D51</f>
        <v>88500</v>
      </c>
      <c r="E52" s="67">
        <f t="shared" ref="E52:M52" si="9">E44-E51</f>
        <v>145900</v>
      </c>
      <c r="F52" s="67">
        <f t="shared" si="9"/>
        <v>195894</v>
      </c>
      <c r="G52" s="67">
        <f t="shared" si="9"/>
        <v>246477.44000000003</v>
      </c>
      <c r="H52" s="67">
        <f t="shared" si="9"/>
        <v>296645.16300000006</v>
      </c>
      <c r="I52" s="67">
        <f t="shared" si="9"/>
        <v>346391.38458000013</v>
      </c>
      <c r="J52" s="67">
        <f t="shared" si="9"/>
        <v>344280.07622100005</v>
      </c>
      <c r="K52" s="67">
        <f t="shared" si="9"/>
        <v>341910.32730431401</v>
      </c>
      <c r="L52" s="67">
        <f t="shared" si="9"/>
        <v>339268.68072338332</v>
      </c>
      <c r="M52" s="68">
        <f t="shared" si="9"/>
        <v>336341.02103898884</v>
      </c>
    </row>
    <row r="53" spans="2:13" ht="15.75" thickBot="1" x14ac:dyDescent="0.3">
      <c r="B53" s="75" t="s">
        <v>51</v>
      </c>
      <c r="C53" s="76"/>
      <c r="D53" s="77">
        <f>($C$7*$C$5)</f>
        <v>75000</v>
      </c>
      <c r="E53" s="77">
        <f t="shared" ref="E53:M53" si="10">($C$7*$C$5)</f>
        <v>75000</v>
      </c>
      <c r="F53" s="77">
        <f t="shared" si="10"/>
        <v>75000</v>
      </c>
      <c r="G53" s="77">
        <f t="shared" si="10"/>
        <v>75000</v>
      </c>
      <c r="H53" s="77">
        <f t="shared" si="10"/>
        <v>75000</v>
      </c>
      <c r="I53" s="77">
        <f t="shared" si="10"/>
        <v>75000</v>
      </c>
      <c r="J53" s="77">
        <f t="shared" si="10"/>
        <v>75000</v>
      </c>
      <c r="K53" s="77">
        <f t="shared" si="10"/>
        <v>75000</v>
      </c>
      <c r="L53" s="77">
        <f t="shared" si="10"/>
        <v>75000</v>
      </c>
      <c r="M53" s="97">
        <f t="shared" si="10"/>
        <v>75000</v>
      </c>
    </row>
    <row r="54" spans="2:13" ht="15.75" thickBot="1" x14ac:dyDescent="0.3">
      <c r="B54" s="78" t="s">
        <v>19</v>
      </c>
      <c r="C54" s="79"/>
      <c r="D54" s="80">
        <f t="shared" ref="D54:M54" si="11">D52-D53</f>
        <v>13500</v>
      </c>
      <c r="E54" s="80">
        <f t="shared" si="11"/>
        <v>70900</v>
      </c>
      <c r="F54" s="80">
        <f t="shared" si="11"/>
        <v>120894</v>
      </c>
      <c r="G54" s="80">
        <f t="shared" si="11"/>
        <v>171477.44000000003</v>
      </c>
      <c r="H54" s="80">
        <f t="shared" si="11"/>
        <v>221645.16300000006</v>
      </c>
      <c r="I54" s="80">
        <f t="shared" si="11"/>
        <v>271391.38458000013</v>
      </c>
      <c r="J54" s="80">
        <f t="shared" si="11"/>
        <v>269280.07622100005</v>
      </c>
      <c r="K54" s="80">
        <f t="shared" si="11"/>
        <v>266910.32730431401</v>
      </c>
      <c r="L54" s="80">
        <f t="shared" si="11"/>
        <v>264268.68072338332</v>
      </c>
      <c r="M54" s="81">
        <f t="shared" si="11"/>
        <v>261341.02103898884</v>
      </c>
    </row>
    <row r="55" spans="2:13" ht="15.75" thickBot="1" x14ac:dyDescent="0.3">
      <c r="B55" s="82" t="s">
        <v>20</v>
      </c>
      <c r="C55" s="83"/>
      <c r="D55" s="84">
        <f xml:space="preserve"> ($C$26*$C$5)</f>
        <v>22500</v>
      </c>
      <c r="E55" s="84">
        <f t="shared" ref="E55:M55" si="12" xml:space="preserve"> ($C$26*$C$5)</f>
        <v>22500</v>
      </c>
      <c r="F55" s="84">
        <f t="shared" si="12"/>
        <v>22500</v>
      </c>
      <c r="G55" s="84">
        <f t="shared" si="12"/>
        <v>22500</v>
      </c>
      <c r="H55" s="84">
        <f t="shared" si="12"/>
        <v>22500</v>
      </c>
      <c r="I55" s="84">
        <f t="shared" si="12"/>
        <v>22500</v>
      </c>
      <c r="J55" s="84">
        <f t="shared" si="12"/>
        <v>22500</v>
      </c>
      <c r="K55" s="84">
        <f t="shared" si="12"/>
        <v>22500</v>
      </c>
      <c r="L55" s="84">
        <f t="shared" si="12"/>
        <v>22500</v>
      </c>
      <c r="M55" s="98">
        <f t="shared" si="12"/>
        <v>22500</v>
      </c>
    </row>
    <row r="56" spans="2:13" ht="15.75" thickBot="1" x14ac:dyDescent="0.3">
      <c r="B56" s="88" t="s">
        <v>57</v>
      </c>
      <c r="C56" s="95"/>
      <c r="D56" s="96">
        <f>$C$5/$C$24</f>
        <v>75000</v>
      </c>
      <c r="E56" s="96">
        <f t="shared" ref="E56:M56" si="13">$C$5/$C$24</f>
        <v>75000</v>
      </c>
      <c r="F56" s="96">
        <f t="shared" si="13"/>
        <v>75000</v>
      </c>
      <c r="G56" s="96">
        <f t="shared" si="13"/>
        <v>75000</v>
      </c>
      <c r="H56" s="96">
        <f t="shared" si="13"/>
        <v>75000</v>
      </c>
      <c r="I56" s="96">
        <f t="shared" si="13"/>
        <v>75000</v>
      </c>
      <c r="J56" s="96">
        <f t="shared" si="13"/>
        <v>75000</v>
      </c>
      <c r="K56" s="96">
        <f t="shared" si="13"/>
        <v>75000</v>
      </c>
      <c r="L56" s="96">
        <f t="shared" si="13"/>
        <v>75000</v>
      </c>
      <c r="M56" s="99">
        <f t="shared" si="13"/>
        <v>75000</v>
      </c>
    </row>
    <row r="57" spans="2:13" ht="15.75" thickBot="1" x14ac:dyDescent="0.3">
      <c r="B57" s="78" t="s">
        <v>21</v>
      </c>
      <c r="C57" s="79"/>
      <c r="D57" s="80">
        <f>D54-D55-D56</f>
        <v>-84000</v>
      </c>
      <c r="E57" s="80">
        <f t="shared" ref="E57:M57" si="14">E54-E55-E56</f>
        <v>-26600</v>
      </c>
      <c r="F57" s="80">
        <f t="shared" si="14"/>
        <v>23394</v>
      </c>
      <c r="G57" s="80">
        <f t="shared" si="14"/>
        <v>73977.440000000031</v>
      </c>
      <c r="H57" s="80">
        <f t="shared" si="14"/>
        <v>124145.16300000006</v>
      </c>
      <c r="I57" s="80">
        <f t="shared" si="14"/>
        <v>173891.38458000013</v>
      </c>
      <c r="J57" s="80">
        <f t="shared" si="14"/>
        <v>171780.07622100005</v>
      </c>
      <c r="K57" s="80">
        <f t="shared" si="14"/>
        <v>169410.32730431401</v>
      </c>
      <c r="L57" s="80">
        <f t="shared" si="14"/>
        <v>166768.68072338332</v>
      </c>
      <c r="M57" s="81">
        <f t="shared" si="14"/>
        <v>163841.02103898884</v>
      </c>
    </row>
    <row r="58" spans="2:13" ht="15.75" thickBot="1" x14ac:dyDescent="0.3">
      <c r="B58" s="75" t="s">
        <v>23</v>
      </c>
      <c r="C58" s="76"/>
      <c r="D58" s="77">
        <f>IF(D57&lt;=0,0,$C$28*D57)</f>
        <v>0</v>
      </c>
      <c r="E58" s="77">
        <f t="shared" ref="E58:M58" si="15">IF(E57&lt;=0,0,$C$28*E57)</f>
        <v>0</v>
      </c>
      <c r="F58" s="77">
        <f t="shared" si="15"/>
        <v>7720.02</v>
      </c>
      <c r="G58" s="77">
        <f t="shared" si="15"/>
        <v>24412.55520000001</v>
      </c>
      <c r="H58" s="77">
        <f t="shared" si="15"/>
        <v>40967.903790000018</v>
      </c>
      <c r="I58" s="77">
        <f t="shared" si="15"/>
        <v>57384.156911400045</v>
      </c>
      <c r="J58" s="77">
        <f t="shared" si="15"/>
        <v>56687.425152930024</v>
      </c>
      <c r="K58" s="77">
        <f t="shared" si="15"/>
        <v>55905.408010423627</v>
      </c>
      <c r="L58" s="77">
        <f t="shared" si="15"/>
        <v>55033.664638716502</v>
      </c>
      <c r="M58" s="97">
        <f t="shared" si="15"/>
        <v>54067.536942866318</v>
      </c>
    </row>
    <row r="59" spans="2:13" ht="15.75" thickBot="1" x14ac:dyDescent="0.3">
      <c r="B59" s="78" t="s">
        <v>52</v>
      </c>
      <c r="C59" s="79"/>
      <c r="D59" s="80">
        <f>D57-D58</f>
        <v>-84000</v>
      </c>
      <c r="E59" s="80">
        <f t="shared" ref="E59:M59" si="16">E57-E58</f>
        <v>-26600</v>
      </c>
      <c r="F59" s="80">
        <f t="shared" si="16"/>
        <v>15673.98</v>
      </c>
      <c r="G59" s="80">
        <f t="shared" si="16"/>
        <v>49564.884800000022</v>
      </c>
      <c r="H59" s="80">
        <f t="shared" si="16"/>
        <v>83177.259210000047</v>
      </c>
      <c r="I59" s="80">
        <f t="shared" si="16"/>
        <v>116507.22766860008</v>
      </c>
      <c r="J59" s="80">
        <f t="shared" si="16"/>
        <v>115092.65106807003</v>
      </c>
      <c r="K59" s="80">
        <f t="shared" si="16"/>
        <v>113504.91929389039</v>
      </c>
      <c r="L59" s="80">
        <f t="shared" si="16"/>
        <v>111735.01608466683</v>
      </c>
      <c r="M59" s="81">
        <f t="shared" si="16"/>
        <v>109773.48409612253</v>
      </c>
    </row>
    <row r="60" spans="2:13" ht="15.75" thickBot="1" x14ac:dyDescent="0.3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2:13" ht="15.75" thickBot="1" x14ac:dyDescent="0.3">
      <c r="B61" s="55" t="s">
        <v>26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85"/>
    </row>
    <row r="62" spans="2:13" x14ac:dyDescent="0.25">
      <c r="B62" s="36" t="s">
        <v>53</v>
      </c>
      <c r="C62" s="37"/>
      <c r="D62" s="86">
        <f t="shared" ref="D62:M62" si="17">D53</f>
        <v>75000</v>
      </c>
      <c r="E62" s="86">
        <f t="shared" si="17"/>
        <v>75000</v>
      </c>
      <c r="F62" s="86">
        <f t="shared" si="17"/>
        <v>75000</v>
      </c>
      <c r="G62" s="86">
        <f t="shared" si="17"/>
        <v>75000</v>
      </c>
      <c r="H62" s="86">
        <f t="shared" si="17"/>
        <v>75000</v>
      </c>
      <c r="I62" s="86">
        <f t="shared" si="17"/>
        <v>75000</v>
      </c>
      <c r="J62" s="86">
        <f t="shared" si="17"/>
        <v>75000</v>
      </c>
      <c r="K62" s="86">
        <f t="shared" si="17"/>
        <v>75000</v>
      </c>
      <c r="L62" s="86">
        <f t="shared" si="17"/>
        <v>75000</v>
      </c>
      <c r="M62" s="87">
        <f t="shared" si="17"/>
        <v>75000</v>
      </c>
    </row>
    <row r="63" spans="2:13" x14ac:dyDescent="0.25">
      <c r="B63" s="36" t="s">
        <v>54</v>
      </c>
      <c r="C63" s="10">
        <f>-1*$C$5</f>
        <v>-750000</v>
      </c>
      <c r="D63" s="86"/>
      <c r="E63" s="86"/>
      <c r="F63" s="86"/>
      <c r="G63" s="86"/>
      <c r="H63" s="86"/>
      <c r="I63" s="86"/>
      <c r="J63" s="86"/>
      <c r="K63" s="86"/>
      <c r="L63" s="86"/>
      <c r="M63" s="87"/>
    </row>
    <row r="64" spans="2:13" ht="15.75" thickBot="1" x14ac:dyDescent="0.3">
      <c r="B64" s="88" t="s">
        <v>55</v>
      </c>
      <c r="C64" s="64"/>
      <c r="D64" s="89"/>
      <c r="E64" s="89"/>
      <c r="F64" s="89"/>
      <c r="G64" s="89"/>
      <c r="H64" s="89"/>
      <c r="I64" s="89"/>
      <c r="J64" s="89"/>
      <c r="K64" s="89"/>
      <c r="L64" s="89"/>
      <c r="M64" s="90">
        <f>$C$8</f>
        <v>80000</v>
      </c>
    </row>
    <row r="65" spans="2:13" ht="15.75" thickBot="1" x14ac:dyDescent="0.3">
      <c r="B65" s="78" t="s">
        <v>56</v>
      </c>
      <c r="C65" s="91">
        <f>C59+C62+C63</f>
        <v>-750000</v>
      </c>
      <c r="D65" s="91">
        <f>D59+D62+D64</f>
        <v>-9000</v>
      </c>
      <c r="E65" s="91">
        <f>E59+E62+E64</f>
        <v>48400</v>
      </c>
      <c r="F65" s="91">
        <f>F59+F62+F64</f>
        <v>90673.98</v>
      </c>
      <c r="G65" s="91">
        <f>G59+G62+G64</f>
        <v>124564.88480000003</v>
      </c>
      <c r="H65" s="91">
        <f>H59+H62+H64</f>
        <v>158177.25921000005</v>
      </c>
      <c r="I65" s="91">
        <f>I59+I62+I64</f>
        <v>191507.2276686001</v>
      </c>
      <c r="J65" s="91">
        <f>J59+J62+J64</f>
        <v>190092.65106807003</v>
      </c>
      <c r="K65" s="91">
        <f>K59+K62+K64</f>
        <v>188504.91929389039</v>
      </c>
      <c r="L65" s="91">
        <f>L59+L62+L64</f>
        <v>186735.01608466683</v>
      </c>
      <c r="M65" s="92">
        <f>M59+M62+M64</f>
        <v>264773.48409612256</v>
      </c>
    </row>
    <row r="66" spans="2:13" ht="15.75" thickBot="1" x14ac:dyDescent="0.3">
      <c r="B66" s="52"/>
      <c r="C66" s="52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2:13" ht="15.75" thickBot="1" x14ac:dyDescent="0.3">
      <c r="B67" s="100" t="s">
        <v>29</v>
      </c>
      <c r="C67" s="101">
        <f>C65/(1+$C$30)^C34</f>
        <v>-750000</v>
      </c>
      <c r="D67" s="102">
        <f>D65/(1+$C$30)^D34</f>
        <v>-8181.8181818181811</v>
      </c>
      <c r="E67" s="102">
        <f>E65/(1+$C$30)^E34</f>
        <v>39999.999999999993</v>
      </c>
      <c r="F67" s="102">
        <f>F65/(1+$C$30)^F34</f>
        <v>68124.703230653613</v>
      </c>
      <c r="G67" s="102">
        <f>G65/(1+$C$30)^G34</f>
        <v>85079.492384399971</v>
      </c>
      <c r="H67" s="102">
        <f>H65/(1+$C$30)^H34</f>
        <v>98215.633066544135</v>
      </c>
      <c r="I67" s="102">
        <f>I65/(1+$C$30)^I34</f>
        <v>108100.83743579815</v>
      </c>
      <c r="J67" s="102">
        <f>J65/(1+$C$30)^J34</f>
        <v>97547.587111577101</v>
      </c>
      <c r="K67" s="102">
        <f>K65/(1+$C$30)^K34</f>
        <v>87938.936056439983</v>
      </c>
      <c r="L67" s="102">
        <f>L65/(1+$C$30)^L34</f>
        <v>79193.875588254814</v>
      </c>
      <c r="M67" s="103">
        <f>M65/(1+$C$30)^M34</f>
        <v>102081.64001213682</v>
      </c>
    </row>
    <row r="68" spans="2:13" ht="15.75" thickBot="1" x14ac:dyDescent="0.3">
      <c r="B68" s="28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2:13" ht="21" thickBot="1" x14ac:dyDescent="0.35">
      <c r="B69" s="104" t="s">
        <v>24</v>
      </c>
      <c r="C69" s="105">
        <f>NPV($C$30,D65:M65) + C65</f>
        <v>8100.8867039864417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Valuation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sekar</dc:creator>
  <cp:lastModifiedBy>Sekar S</cp:lastModifiedBy>
  <dcterms:created xsi:type="dcterms:W3CDTF">2015-07-06T01:42:18Z</dcterms:created>
  <dcterms:modified xsi:type="dcterms:W3CDTF">2019-05-18T01:18:52Z</dcterms:modified>
</cp:coreProperties>
</file>